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5" sheetId="1" r:id="rId1"/>
  </sheets>
  <calcPr calcId="125725"/>
</workbook>
</file>

<file path=xl/calcChain.xml><?xml version="1.0" encoding="utf-8"?>
<calcChain xmlns="http://schemas.openxmlformats.org/spreadsheetml/2006/main">
  <c r="E27" i="1"/>
  <c r="C27"/>
  <c r="E20"/>
  <c r="E8"/>
  <c r="C20"/>
  <c r="E26" l="1"/>
  <c r="C26"/>
  <c r="E19"/>
  <c r="C19"/>
  <c r="E12"/>
  <c r="C12"/>
  <c r="E5"/>
  <c r="C5"/>
  <c r="C13"/>
  <c r="E13"/>
  <c r="E6"/>
  <c r="C6"/>
  <c r="E30" l="1"/>
  <c r="E29"/>
  <c r="C30"/>
  <c r="C29"/>
  <c r="E23"/>
  <c r="E22"/>
  <c r="C23"/>
  <c r="C22"/>
  <c r="E16"/>
  <c r="C16"/>
  <c r="E15"/>
  <c r="C15"/>
  <c r="C8"/>
</calcChain>
</file>

<file path=xl/sharedStrings.xml><?xml version="1.0" encoding="utf-8"?>
<sst xmlns="http://schemas.openxmlformats.org/spreadsheetml/2006/main" count="68" uniqueCount="20">
  <si>
    <t>Class of Business</t>
  </si>
  <si>
    <t>Motor</t>
  </si>
  <si>
    <t>Fire</t>
  </si>
  <si>
    <t>Marine</t>
  </si>
  <si>
    <t>Misc</t>
  </si>
  <si>
    <t>Number of policies</t>
  </si>
  <si>
    <t>…</t>
  </si>
  <si>
    <t>RICBL</t>
  </si>
  <si>
    <t>BIL</t>
  </si>
  <si>
    <t>Details</t>
  </si>
  <si>
    <t xml:space="preserve">Percentage of SI ceded to RI </t>
  </si>
  <si>
    <t>Source: Royal Insurance Corporation of Bhutan Ltd., Bhutan Insurance Ltd.,Thimphu</t>
  </si>
  <si>
    <t>Percentage of SI ceded to RI</t>
  </si>
  <si>
    <t>Percentage of premium ceded to RI</t>
  </si>
  <si>
    <t>Gross sum  insured (Nu. in Million)</t>
  </si>
  <si>
    <t>Total sum reinsured (Nu. in Million)</t>
  </si>
  <si>
    <t xml:space="preserve">Percentage of premium ceded to RI </t>
  </si>
  <si>
    <t>Table 12.1.25: General Insurance Business, 2019 and 2020</t>
  </si>
  <si>
    <t>Gross Premium (Nu. in Million)</t>
  </si>
  <si>
    <t>Premium ceded to RI (Nu. in Million)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</si>
</sst>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%"/>
    <numFmt numFmtId="165" formatCode="_(* #,##0.000_);_(* \(#,##0.000\);_(* &quot;-&quot;??_);_(@_)"/>
    <numFmt numFmtId="166" formatCode="_(* #,##0_);_(* \(#,##0\);_(* &quot;-&quot;??_);_(@_)"/>
  </numFmts>
  <fonts count="11"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i/>
      <sz val="9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Bookman Old Style"/>
      <family val="1"/>
    </font>
    <font>
      <sz val="1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3" fontId="5" fillId="0" borderId="1" xfId="1" applyFont="1" applyFill="1" applyBorder="1" applyAlignment="1">
      <alignment horizontal="right" vertical="center"/>
    </xf>
    <xf numFmtId="2" fontId="5" fillId="0" borderId="0" xfId="0" applyNumberFormat="1" applyFont="1" applyFill="1" applyAlignment="1">
      <alignment horizontal="center" vertical="center"/>
    </xf>
    <xf numFmtId="164" fontId="5" fillId="0" borderId="0" xfId="2" applyNumberFormat="1" applyFont="1" applyFill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0" fontId="7" fillId="2" borderId="5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43" fontId="5" fillId="0" borderId="1" xfId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43" fontId="5" fillId="0" borderId="0" xfId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left" vertical="center"/>
    </xf>
    <xf numFmtId="165" fontId="8" fillId="0" borderId="1" xfId="1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165" fontId="8" fillId="0" borderId="10" xfId="0" applyNumberFormat="1" applyFont="1" applyFill="1" applyBorder="1" applyAlignment="1">
      <alignment horizontal="right" vertical="center"/>
    </xf>
    <xf numFmtId="165" fontId="8" fillId="0" borderId="8" xfId="0" applyNumberFormat="1" applyFont="1" applyFill="1" applyBorder="1" applyAlignment="1">
      <alignment horizontal="left" vertical="center"/>
    </xf>
    <xf numFmtId="166" fontId="5" fillId="0" borderId="3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5" fontId="5" fillId="0" borderId="11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43" fontId="9" fillId="0" borderId="0" xfId="1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right" vertical="center"/>
    </xf>
    <xf numFmtId="165" fontId="5" fillId="0" borderId="6" xfId="1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right" vertical="center"/>
    </xf>
    <xf numFmtId="43" fontId="9" fillId="0" borderId="11" xfId="1" applyNumberFormat="1" applyFont="1" applyBorder="1" applyAlignment="1">
      <alignment horizontal="center"/>
    </xf>
    <xf numFmtId="165" fontId="5" fillId="0" borderId="8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left" vertical="center"/>
    </xf>
    <xf numFmtId="165" fontId="5" fillId="0" borderId="9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left" vertical="center"/>
    </xf>
    <xf numFmtId="165" fontId="8" fillId="0" borderId="5" xfId="1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="120" zoomScaleNormal="120" workbookViewId="0">
      <selection activeCell="I15" sqref="I15"/>
    </sheetView>
  </sheetViews>
  <sheetFormatPr defaultRowHeight="15"/>
  <cols>
    <col min="1" max="1" width="16.28515625" customWidth="1"/>
    <col min="2" max="2" width="30.5703125" customWidth="1"/>
    <col min="3" max="3" width="14.85546875" customWidth="1"/>
    <col min="4" max="6" width="14.85546875" style="14" customWidth="1"/>
    <col min="7" max="7" width="12" customWidth="1"/>
    <col min="8" max="8" width="16.85546875" customWidth="1"/>
    <col min="9" max="9" width="18.42578125" customWidth="1"/>
  </cols>
  <sheetData>
    <row r="1" spans="1:9" s="1" customFormat="1" ht="27" customHeight="1">
      <c r="A1" s="42" t="s">
        <v>17</v>
      </c>
      <c r="B1" s="42"/>
      <c r="C1" s="42"/>
      <c r="D1" s="42"/>
      <c r="E1" s="42"/>
      <c r="F1" s="42"/>
      <c r="G1" s="4"/>
    </row>
    <row r="2" spans="1:9" s="2" customFormat="1" ht="21.75" customHeight="1">
      <c r="A2" s="46" t="s">
        <v>0</v>
      </c>
      <c r="B2" s="48" t="s">
        <v>9</v>
      </c>
      <c r="C2" s="50">
        <v>2019</v>
      </c>
      <c r="D2" s="51"/>
      <c r="E2" s="50">
        <v>2020</v>
      </c>
      <c r="F2" s="51"/>
      <c r="G2" s="5"/>
    </row>
    <row r="3" spans="1:9" s="2" customFormat="1" ht="21.75" customHeight="1">
      <c r="A3" s="47"/>
      <c r="B3" s="49"/>
      <c r="C3" s="16" t="s">
        <v>7</v>
      </c>
      <c r="D3" s="15" t="s">
        <v>8</v>
      </c>
      <c r="E3" s="16" t="s">
        <v>7</v>
      </c>
      <c r="F3" s="15" t="s">
        <v>8</v>
      </c>
      <c r="G3" s="5"/>
    </row>
    <row r="4" spans="1:9" s="2" customFormat="1" ht="21.75" customHeight="1">
      <c r="A4" s="43" t="s">
        <v>1</v>
      </c>
      <c r="B4" s="22" t="s">
        <v>5</v>
      </c>
      <c r="C4" s="25">
        <v>41777</v>
      </c>
      <c r="D4" s="25">
        <v>13449</v>
      </c>
      <c r="E4" s="25">
        <v>37916</v>
      </c>
      <c r="F4" s="25">
        <v>12607</v>
      </c>
      <c r="G4" s="5"/>
    </row>
    <row r="5" spans="1:9" s="2" customFormat="1" ht="15.75" customHeight="1">
      <c r="A5" s="44"/>
      <c r="B5" s="22" t="s">
        <v>18</v>
      </c>
      <c r="C5" s="21">
        <f>427969348/1000000</f>
        <v>427.96934800000002</v>
      </c>
      <c r="D5" s="21">
        <v>140.07300000000001</v>
      </c>
      <c r="E5" s="21">
        <f>378777097/1000000</f>
        <v>378.77709700000003</v>
      </c>
      <c r="F5" s="21">
        <v>122.258</v>
      </c>
      <c r="G5" s="5"/>
      <c r="H5" s="32"/>
    </row>
    <row r="6" spans="1:9" s="2" customFormat="1">
      <c r="A6" s="44"/>
      <c r="B6" s="6" t="s">
        <v>19</v>
      </c>
      <c r="C6" s="21">
        <f>8093821/1000000</f>
        <v>8.0938210000000002</v>
      </c>
      <c r="D6" s="23">
        <v>38.145000000000003</v>
      </c>
      <c r="E6" s="21">
        <f>10870901/1000000</f>
        <v>10.870901</v>
      </c>
      <c r="F6" s="23">
        <v>33.255000000000003</v>
      </c>
      <c r="G6" s="5"/>
      <c r="H6" s="32"/>
    </row>
    <row r="7" spans="1:9" s="2" customFormat="1">
      <c r="A7" s="44"/>
      <c r="B7" s="6" t="s">
        <v>13</v>
      </c>
      <c r="C7" s="17">
        <v>1.89</v>
      </c>
      <c r="D7" s="17">
        <v>27</v>
      </c>
      <c r="E7" s="17">
        <v>2.87</v>
      </c>
      <c r="F7" s="17">
        <v>27</v>
      </c>
      <c r="G7" s="5"/>
    </row>
    <row r="8" spans="1:9" s="2" customFormat="1">
      <c r="A8" s="44"/>
      <c r="B8" s="18" t="s">
        <v>14</v>
      </c>
      <c r="C8" s="21">
        <f>24245458577.75/1000000</f>
        <v>24245.45857775</v>
      </c>
      <c r="D8" s="20" t="s">
        <v>6</v>
      </c>
      <c r="E8" s="21">
        <f>22568375467.19/1000000</f>
        <v>22568.375467189999</v>
      </c>
      <c r="F8" s="20" t="s">
        <v>6</v>
      </c>
      <c r="G8" s="5"/>
    </row>
    <row r="9" spans="1:9" s="2" customFormat="1">
      <c r="A9" s="44"/>
      <c r="B9" s="6" t="s">
        <v>15</v>
      </c>
      <c r="C9" s="20" t="s">
        <v>6</v>
      </c>
      <c r="D9" s="20" t="s">
        <v>6</v>
      </c>
      <c r="E9" s="20" t="s">
        <v>6</v>
      </c>
      <c r="F9" s="20" t="s">
        <v>6</v>
      </c>
      <c r="G9" s="5"/>
    </row>
    <row r="10" spans="1:9" s="2" customFormat="1">
      <c r="A10" s="45"/>
      <c r="B10" s="6" t="s">
        <v>10</v>
      </c>
      <c r="C10" s="7" t="s">
        <v>6</v>
      </c>
      <c r="D10" s="7" t="s">
        <v>6</v>
      </c>
      <c r="E10" s="7" t="s">
        <v>6</v>
      </c>
      <c r="F10" s="7" t="s">
        <v>6</v>
      </c>
      <c r="G10" s="5"/>
    </row>
    <row r="11" spans="1:9" s="2" customFormat="1">
      <c r="A11" s="43" t="s">
        <v>2</v>
      </c>
      <c r="B11" s="22" t="s">
        <v>5</v>
      </c>
      <c r="C11" s="25">
        <v>9443</v>
      </c>
      <c r="D11" s="28">
        <v>3906</v>
      </c>
      <c r="E11" s="28">
        <v>9844</v>
      </c>
      <c r="F11" s="25">
        <v>4095</v>
      </c>
      <c r="G11" s="5"/>
    </row>
    <row r="12" spans="1:9" s="2" customFormat="1">
      <c r="A12" s="44"/>
      <c r="B12" s="22" t="s">
        <v>18</v>
      </c>
      <c r="C12" s="21">
        <f>377775151/1000000</f>
        <v>377.77515099999999</v>
      </c>
      <c r="D12" s="26">
        <v>126.001</v>
      </c>
      <c r="E12" s="27">
        <f>421964890.01/1000000</f>
        <v>421.96489000999998</v>
      </c>
      <c r="F12" s="34">
        <v>150.22399999999999</v>
      </c>
      <c r="G12" s="36"/>
      <c r="H12" s="35"/>
      <c r="I12" s="32"/>
    </row>
    <row r="13" spans="1:9" s="2" customFormat="1">
      <c r="A13" s="44"/>
      <c r="B13" s="6" t="s">
        <v>19</v>
      </c>
      <c r="C13" s="21">
        <f>519927585.31/1000000</f>
        <v>519.92758531000004</v>
      </c>
      <c r="D13" s="24">
        <v>66.176000000000002</v>
      </c>
      <c r="E13" s="24">
        <f>509511113/1000000</f>
        <v>509.51111300000002</v>
      </c>
      <c r="F13" s="21">
        <v>73.456999999999994</v>
      </c>
      <c r="G13" s="30"/>
      <c r="H13" s="31"/>
    </row>
    <row r="14" spans="1:9" s="2" customFormat="1">
      <c r="A14" s="44"/>
      <c r="B14" s="6" t="s">
        <v>13</v>
      </c>
      <c r="C14" s="17">
        <v>77.150000000000006</v>
      </c>
      <c r="D14" s="17">
        <v>53</v>
      </c>
      <c r="E14" s="17">
        <v>58.45</v>
      </c>
      <c r="F14" s="17">
        <v>49</v>
      </c>
      <c r="G14" s="8"/>
      <c r="H14" s="29"/>
    </row>
    <row r="15" spans="1:9" s="2" customFormat="1">
      <c r="A15" s="44"/>
      <c r="B15" s="18" t="s">
        <v>14</v>
      </c>
      <c r="C15" s="21">
        <f>227838616739.19/1000000</f>
        <v>227838.61673919001</v>
      </c>
      <c r="D15" s="20" t="s">
        <v>6</v>
      </c>
      <c r="E15" s="21">
        <f>251759521750.42/1000000</f>
        <v>251759.52175042001</v>
      </c>
      <c r="F15" s="20" t="s">
        <v>6</v>
      </c>
      <c r="G15" s="9"/>
    </row>
    <row r="16" spans="1:9" s="2" customFormat="1">
      <c r="A16" s="44"/>
      <c r="B16" s="6" t="s">
        <v>15</v>
      </c>
      <c r="C16" s="21">
        <f>162877345905/1000000</f>
        <v>162877.34590499999</v>
      </c>
      <c r="D16" s="20" t="s">
        <v>6</v>
      </c>
      <c r="E16" s="21">
        <f>173924436006/1000000</f>
        <v>173924.436006</v>
      </c>
      <c r="F16" s="20" t="s">
        <v>6</v>
      </c>
      <c r="G16" s="19"/>
    </row>
    <row r="17" spans="1:9" s="2" customFormat="1">
      <c r="A17" s="45"/>
      <c r="B17" s="6" t="s">
        <v>10</v>
      </c>
      <c r="C17" s="17">
        <v>71.489999999999995</v>
      </c>
      <c r="D17" s="7" t="s">
        <v>6</v>
      </c>
      <c r="E17" s="17">
        <v>69.08</v>
      </c>
      <c r="F17" s="7" t="s">
        <v>6</v>
      </c>
      <c r="G17" s="5"/>
    </row>
    <row r="18" spans="1:9" s="2" customFormat="1">
      <c r="A18" s="43" t="s">
        <v>3</v>
      </c>
      <c r="B18" s="22" t="s">
        <v>5</v>
      </c>
      <c r="C18" s="17">
        <v>607</v>
      </c>
      <c r="D18" s="17">
        <v>229</v>
      </c>
      <c r="E18" s="17">
        <v>507</v>
      </c>
      <c r="F18" s="17">
        <v>275</v>
      </c>
      <c r="G18" s="5"/>
    </row>
    <row r="19" spans="1:9" s="2" customFormat="1">
      <c r="A19" s="44"/>
      <c r="B19" s="22" t="s">
        <v>18</v>
      </c>
      <c r="C19" s="21">
        <f>22709705/1000000</f>
        <v>22.709705</v>
      </c>
      <c r="D19" s="37">
        <v>6.5730000000000004</v>
      </c>
      <c r="E19" s="38">
        <f>16115238/1000000</f>
        <v>16.115238000000002</v>
      </c>
      <c r="F19" s="34">
        <v>5.2910000000000004</v>
      </c>
      <c r="G19" s="36"/>
      <c r="H19" s="33"/>
      <c r="I19" s="32"/>
    </row>
    <row r="20" spans="1:9" s="2" customFormat="1">
      <c r="A20" s="44"/>
      <c r="B20" s="6" t="s">
        <v>19</v>
      </c>
      <c r="C20" s="23">
        <f>(2584346.99066495+1860220.84)/1000000</f>
        <v>4.4445678306649503</v>
      </c>
      <c r="D20" s="24">
        <v>3.5459999999999998</v>
      </c>
      <c r="E20" s="41">
        <f>(1161515.03+1900760)/1000000</f>
        <v>3.0622750300000003</v>
      </c>
      <c r="F20" s="21">
        <v>2.0960000000000001</v>
      </c>
      <c r="G20" s="5"/>
      <c r="H20" s="31"/>
      <c r="I20" s="31"/>
    </row>
    <row r="21" spans="1:9" s="2" customFormat="1">
      <c r="A21" s="44"/>
      <c r="B21" s="6" t="s">
        <v>16</v>
      </c>
      <c r="C21" s="17">
        <v>11.38</v>
      </c>
      <c r="D21" s="17">
        <v>54</v>
      </c>
      <c r="E21" s="17">
        <v>7.0000000000000007E-2</v>
      </c>
      <c r="F21" s="17">
        <v>40</v>
      </c>
      <c r="G21" s="5"/>
    </row>
    <row r="22" spans="1:9" s="2" customFormat="1">
      <c r="A22" s="44"/>
      <c r="B22" s="18" t="s">
        <v>14</v>
      </c>
      <c r="C22" s="21">
        <f>14509113528.28/1000000</f>
        <v>14509.113528280001</v>
      </c>
      <c r="D22" s="20" t="s">
        <v>6</v>
      </c>
      <c r="E22" s="21">
        <f>6342698221/1000000</f>
        <v>6342.6982209999996</v>
      </c>
      <c r="F22" s="20" t="s">
        <v>6</v>
      </c>
      <c r="G22" s="5"/>
    </row>
    <row r="23" spans="1:9" s="2" customFormat="1">
      <c r="A23" s="44"/>
      <c r="B23" s="6" t="s">
        <v>15</v>
      </c>
      <c r="C23" s="21">
        <f>5083978421/1000000</f>
        <v>5083.9784209999998</v>
      </c>
      <c r="D23" s="20" t="s">
        <v>6</v>
      </c>
      <c r="E23" s="21">
        <f>295321169/1000000</f>
        <v>295.321169</v>
      </c>
      <c r="F23" s="20" t="s">
        <v>6</v>
      </c>
      <c r="G23" s="19"/>
    </row>
    <row r="24" spans="1:9" s="2" customFormat="1">
      <c r="A24" s="45"/>
      <c r="B24" s="6" t="s">
        <v>12</v>
      </c>
      <c r="C24" s="17">
        <v>35.04</v>
      </c>
      <c r="D24" s="20" t="s">
        <v>6</v>
      </c>
      <c r="E24" s="17">
        <v>4.66</v>
      </c>
      <c r="F24" s="20" t="s">
        <v>6</v>
      </c>
      <c r="G24" s="5"/>
    </row>
    <row r="25" spans="1:9" s="2" customFormat="1">
      <c r="A25" s="43" t="s">
        <v>4</v>
      </c>
      <c r="B25" s="22" t="s">
        <v>5</v>
      </c>
      <c r="C25" s="17">
        <v>13612</v>
      </c>
      <c r="D25" s="17">
        <v>1649</v>
      </c>
      <c r="E25" s="17">
        <v>5898</v>
      </c>
      <c r="F25" s="17">
        <v>1712</v>
      </c>
      <c r="G25" s="5"/>
    </row>
    <row r="26" spans="1:9" s="2" customFormat="1">
      <c r="A26" s="44"/>
      <c r="B26" s="22" t="s">
        <v>18</v>
      </c>
      <c r="C26" s="24">
        <f>54475699.86/1000000</f>
        <v>54.475699859999999</v>
      </c>
      <c r="D26" s="39">
        <v>49.878</v>
      </c>
      <c r="E26" s="40">
        <f>43286964.16/1000000</f>
        <v>43.286964159999997</v>
      </c>
      <c r="F26" s="21">
        <v>41.691000000000003</v>
      </c>
      <c r="G26" s="32"/>
      <c r="H26" s="33"/>
      <c r="I26" s="32"/>
    </row>
    <row r="27" spans="1:9" s="2" customFormat="1">
      <c r="A27" s="44"/>
      <c r="B27" s="6" t="s">
        <v>19</v>
      </c>
      <c r="C27" s="21">
        <f>(32414579.1686179+1860220.84)/1000000</f>
        <v>34.274800008617902</v>
      </c>
      <c r="D27" s="24">
        <v>36.674999999999997</v>
      </c>
      <c r="E27" s="24">
        <f>(14045958.16+1900760.21)/1000000</f>
        <v>15.946718370000001</v>
      </c>
      <c r="F27" s="24">
        <v>33.521999999999998</v>
      </c>
      <c r="G27" s="5"/>
    </row>
    <row r="28" spans="1:9" s="2" customFormat="1">
      <c r="A28" s="44"/>
      <c r="B28" s="6" t="s">
        <v>16</v>
      </c>
      <c r="C28" s="17">
        <v>45.85</v>
      </c>
      <c r="D28" s="17">
        <v>74</v>
      </c>
      <c r="E28" s="17">
        <v>23.12</v>
      </c>
      <c r="F28" s="17">
        <v>80</v>
      </c>
      <c r="G28" s="5"/>
    </row>
    <row r="29" spans="1:9" s="2" customFormat="1">
      <c r="A29" s="44"/>
      <c r="B29" s="18" t="s">
        <v>14</v>
      </c>
      <c r="C29" s="21">
        <f>30585284423/1000000</f>
        <v>30585.284423000001</v>
      </c>
      <c r="D29" s="20" t="s">
        <v>6</v>
      </c>
      <c r="E29" s="21">
        <f>22789981425/1000000</f>
        <v>22789.981425000002</v>
      </c>
      <c r="F29" s="20" t="s">
        <v>6</v>
      </c>
      <c r="G29" s="5"/>
    </row>
    <row r="30" spans="1:9" s="2" customFormat="1">
      <c r="A30" s="44"/>
      <c r="B30" s="6" t="s">
        <v>15</v>
      </c>
      <c r="C30" s="21">
        <f>5993749326/1000000</f>
        <v>5993.7493260000001</v>
      </c>
      <c r="D30" s="20" t="s">
        <v>6</v>
      </c>
      <c r="E30" s="21">
        <f>6140044000/1000000</f>
        <v>6140.0439999999999</v>
      </c>
      <c r="F30" s="20" t="s">
        <v>6</v>
      </c>
      <c r="G30" s="5"/>
    </row>
    <row r="31" spans="1:9" s="2" customFormat="1">
      <c r="A31" s="45"/>
      <c r="B31" s="6" t="s">
        <v>12</v>
      </c>
      <c r="C31" s="17">
        <v>19.600000000000001</v>
      </c>
      <c r="D31" s="20" t="s">
        <v>6</v>
      </c>
      <c r="E31" s="17">
        <v>26.94</v>
      </c>
      <c r="F31" s="20" t="s">
        <v>6</v>
      </c>
      <c r="G31" s="5"/>
    </row>
    <row r="32" spans="1:9" ht="15.75">
      <c r="A32" s="3" t="s">
        <v>11</v>
      </c>
      <c r="B32" s="10"/>
      <c r="C32" s="10"/>
      <c r="D32" s="11"/>
      <c r="E32" s="11"/>
      <c r="F32" s="11"/>
    </row>
    <row r="33" spans="1:6">
      <c r="A33" s="12"/>
      <c r="B33" s="12"/>
      <c r="C33" s="12"/>
      <c r="D33" s="19"/>
      <c r="E33" s="19"/>
      <c r="F33" s="13"/>
    </row>
  </sheetData>
  <mergeCells count="9">
    <mergeCell ref="A1:F1"/>
    <mergeCell ref="A4:A10"/>
    <mergeCell ref="A11:A17"/>
    <mergeCell ref="A18:A24"/>
    <mergeCell ref="A25:A31"/>
    <mergeCell ref="A2:A3"/>
    <mergeCell ref="B2:B3"/>
    <mergeCell ref="C2:D2"/>
    <mergeCell ref="E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2021-09-26T07:02:20Z</dcterms:modified>
</cp:coreProperties>
</file>